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<sst xmlns="http://schemas.openxmlformats.org/spreadsheetml/2006/main" count="146" uniqueCount="96">
  <si>
    <t>Содержание тротуаров, скверов, памятных мест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</si>
  <si>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</si>
  <si>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</si>
  <si>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</si>
  <si>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</si>
  <si>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</si>
  <si>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</si>
  <si>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Обслуживание вечного огня</t>
  </si>
  <si>
    <t>По главным мероприятиям  программы ВСЕГО в т.ч.</t>
  </si>
  <si>
    <t>Бюджет МО ГП "Город Малоярославец"</t>
  </si>
  <si>
    <t>№ п/п</t>
  </si>
  <si>
    <t>Источник финансирования</t>
  </si>
  <si>
    <t>итого</t>
  </si>
  <si>
    <t>Техническое обслуживание уличного освещения</t>
  </si>
  <si>
    <t>Оплата электроэнергии по уличному освещению</t>
  </si>
  <si>
    <t>2. ОЗЕЛЕНЕНИЕ</t>
  </si>
  <si>
    <t>Содержание кладбища</t>
  </si>
  <si>
    <t>Содержание обслуживающего персонала</t>
  </si>
  <si>
    <t>4. МЕРОПРИЯТИЯ ПО БЛАГОУСТРОЙСТВУ ГОРОДСКОГО ПОСЕЛЕНИЯ</t>
  </si>
  <si>
    <t>Ликвидация несанкционированных свалок, сбор и утилизация</t>
  </si>
  <si>
    <t xml:space="preserve">        Мероприятия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</si>
  <si>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</si>
  <si>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>1.1.</t>
  </si>
  <si>
    <t>1.2.</t>
  </si>
  <si>
    <t>2.1.</t>
  </si>
  <si>
    <t>3.1.</t>
  </si>
  <si>
    <t>3.2.</t>
  </si>
  <si>
    <t>4.1.</t>
  </si>
  <si>
    <t>по годам</t>
  </si>
  <si>
    <t>местный бюджет</t>
  </si>
  <si>
    <t>4.2.</t>
  </si>
  <si>
    <t>4.3.</t>
  </si>
  <si>
    <t xml:space="preserve">Озеленение </t>
  </si>
  <si>
    <t>Проектные работы</t>
  </si>
  <si>
    <t>ВСЕГО ПО всем мероприятиям муниципальной программы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</si>
  <si>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</si>
  <si>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</si>
  <si>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</si>
  <si>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</si>
  <si>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</si>
  <si>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</si>
  <si>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</si>
  <si>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</si>
  <si>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</si>
  <si>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</si>
  <si>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</si>
  <si>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</si>
  <si>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Проектно-сметные работы по размещению и установке памятной стелы</t>
  </si>
  <si>
    <t>4.16</t>
  </si>
  <si>
    <t>Ремонт мостика микрорайон Завокзалье</t>
  </si>
  <si>
    <t>Мероприятия по благоуствойству (депутаты)</t>
  </si>
  <si>
    <t>4.17</t>
  </si>
  <si>
    <t>4.18</t>
  </si>
  <si>
    <t>Обустройство детской площадки</t>
  </si>
  <si>
    <t>областной бюджет</t>
  </si>
  <si>
    <t>всего</t>
  </si>
  <si>
    <t>4.19</t>
  </si>
  <si>
    <t>4.20</t>
  </si>
  <si>
    <t xml:space="preserve">Обустройство контейнерных площадок </t>
  </si>
  <si>
    <t>4.21</t>
  </si>
  <si>
    <t>Обустройство тротуаров от д.Радищева до ул.Чистовича</t>
  </si>
  <si>
    <t>4.22</t>
  </si>
  <si>
    <t>Благоустройство придомовой территории многоквартирного жилого дома ул.Аузина д. 6</t>
  </si>
  <si>
    <t>3. ОРГАНИЗАЦИЯ И СОДЕРЖАНИЕ МЕСТ ЗАХОРОНЕНИЯ</t>
  </si>
  <si>
    <t xml:space="preserve">                                                                                     1. УЛИЧНОЕ  ОСВЕЩЕНИЕ                                                                </t>
  </si>
  <si>
    <t>4.23</t>
  </si>
  <si>
    <t>Проект размещения и установки памятной стелы "Малоярославец-Город воинской славы"</t>
  </si>
  <si>
    <t>4.24</t>
  </si>
  <si>
    <t>Обустройство линии уличного освещения пешеходной дорожки от ул.Дружба до ул.Школьная</t>
  </si>
  <si>
    <t>4.25</t>
  </si>
  <si>
    <t>4.26</t>
  </si>
  <si>
    <t>Стимулирование муниципальных образований Калужской области за реализацию проектов развития общественной инфраструктуры муниципальных образований , основанных на местных инициативах.</t>
  </si>
  <si>
    <t>Разработка территории под кладбище</t>
  </si>
  <si>
    <t>3.3</t>
  </si>
  <si>
    <t>Уборка контейнерных площадок в т.ч.</t>
  </si>
  <si>
    <t>иные межбюджетные трансферты на организацию содержания территории контейнерных площадок</t>
  </si>
  <si>
    <t>4.27</t>
  </si>
  <si>
    <t xml:space="preserve">Отлов и содержание безнадзорных животных     </t>
  </si>
  <si>
    <t>4.28</t>
  </si>
  <si>
    <t>4.29</t>
  </si>
  <si>
    <t>Установка памятных знаков в сквере Василия Петрова</t>
  </si>
  <si>
    <t>4.30</t>
  </si>
  <si>
    <t>Расходы за счет добровольных пожертвований на "Проект размещения и установку памятной стеллы "Малоярославец-Город воинской славы"</t>
  </si>
  <si>
    <t>Обслуживание фонтанов</t>
  </si>
  <si>
    <t>4.31</t>
  </si>
  <si>
    <t>Технадзор по благоустройству общественных территорий</t>
  </si>
  <si>
    <t>Мероприятия по благоустройству общественных территорий и дворовых территорий</t>
  </si>
  <si>
    <t>4.32</t>
  </si>
  <si>
    <t>Приобретение специализированной техники</t>
  </si>
  <si>
    <t>Закупка малых архитектурных форм, игрового оборудования</t>
  </si>
  <si>
    <t>Размещение и установка памятной стелы "Малоярославец-Город воинской славы" (в т.ч.строит.контроль 130203 руб)</t>
  </si>
  <si>
    <t xml:space="preserve"> Содержание бесплатных общественных туалетов (аренда туалетных кабин, санитарная уборка)</t>
  </si>
  <si>
    <t xml:space="preserve">                             муниципальное образование городское поселение "Город Малоярославец"</t>
  </si>
  <si>
    <t xml:space="preserve">                                                 к Постановлению администрации</t>
  </si>
  <si>
    <t xml:space="preserve">                                                    Приложение №1</t>
  </si>
  <si>
    <t>от       15.02.2022                               №154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</si>
</sst>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"/>
    <numFmt numFmtId="176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175" fontId="6" fillId="0" borderId="11" xfId="0" applyNumberFormat="1" applyFont="1" applyFill="1" applyBorder="1" applyAlignment="1">
      <alignment horizontal="center" vertical="top" wrapText="1"/>
    </xf>
    <xf numFmtId="176" fontId="6" fillId="0" borderId="11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175" fontId="7" fillId="0" borderId="11" xfId="0" applyNumberFormat="1" applyFont="1" applyFill="1" applyBorder="1" applyAlignment="1">
      <alignment horizontal="center" vertical="top" wrapText="1"/>
    </xf>
    <xf numFmtId="176" fontId="7" fillId="0" borderId="11" xfId="0" applyNumberFormat="1" applyFont="1" applyFill="1" applyBorder="1" applyAlignment="1">
      <alignment horizontal="center" vertical="top" wrapText="1"/>
    </xf>
    <xf numFmtId="176" fontId="6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176" fontId="7" fillId="0" borderId="11" xfId="0" applyNumberFormat="1" applyFont="1" applyFill="1" applyBorder="1" applyAlignment="1">
      <alignment horizontal="center" vertical="top"/>
    </xf>
    <xf numFmtId="172" fontId="7" fillId="0" borderId="13" xfId="0" applyNumberFormat="1" applyFont="1" applyFill="1" applyBorder="1" applyAlignment="1">
      <alignment horizontal="center" vertical="top"/>
    </xf>
    <xf numFmtId="172" fontId="7" fillId="0" borderId="11" xfId="0" applyNumberFormat="1" applyFont="1" applyFill="1" applyBorder="1" applyAlignment="1">
      <alignment horizontal="center" vertical="top" wrapText="1"/>
    </xf>
    <xf numFmtId="172" fontId="7" fillId="0" borderId="14" xfId="0" applyNumberFormat="1" applyFont="1" applyFill="1" applyBorder="1" applyAlignment="1">
      <alignment horizontal="center" vertical="top"/>
    </xf>
    <xf numFmtId="172" fontId="7" fillId="0" borderId="11" xfId="0" applyNumberFormat="1" applyFont="1" applyFill="1" applyBorder="1" applyAlignment="1">
      <alignment horizontal="center" vertical="top"/>
    </xf>
    <xf numFmtId="172" fontId="7" fillId="0" borderId="0" xfId="0" applyNumberFormat="1" applyFont="1" applyFill="1" applyAlignment="1">
      <alignment horizontal="center" vertical="top"/>
    </xf>
    <xf numFmtId="172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176" fontId="7" fillId="0" borderId="11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172" fontId="7" fillId="0" borderId="20" xfId="0" applyNumberFormat="1" applyFont="1" applyFill="1" applyBorder="1" applyAlignment="1">
      <alignment horizontal="center" vertical="top" wrapText="1"/>
    </xf>
    <xf numFmtId="172" fontId="7" fillId="0" borderId="26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49" fontId="7" fillId="0" borderId="26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72" fontId="6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="85" zoomScaleNormal="85" zoomScalePageLayoutView="0" workbookViewId="0" topLeftCell="A4">
      <selection activeCell="L15" sqref="L15"/>
    </sheetView>
  </sheetViews>
  <sheetFormatPr defaultColWidth="9.00390625" defaultRowHeight="12.75"/>
  <cols>
    <col min="1" max="1" width="8.75390625" style="10" customWidth="1"/>
    <col min="2" max="2" width="54.25390625" style="10" customWidth="1"/>
    <col min="3" max="3" width="28.625" style="10" customWidth="1"/>
    <col min="4" max="5" width="17.125" style="10" hidden="1" customWidth="1"/>
    <col min="6" max="6" width="18.75390625" style="10" customWidth="1"/>
    <col min="7" max="7" width="15.375" style="10" hidden="1" customWidth="1"/>
    <col min="8" max="8" width="16.875" style="10" hidden="1" customWidth="1"/>
    <col min="9" max="9" width="15.00390625" style="10" hidden="1" customWidth="1"/>
    <col min="10" max="10" width="26.875" style="10" customWidth="1"/>
    <col min="11" max="11" width="9.625" style="10" bestFit="1" customWidth="1"/>
    <col min="12" max="12" width="13.125" style="10" bestFit="1" customWidth="1"/>
    <col min="13" max="16384" width="9.125" style="10" customWidth="1"/>
  </cols>
  <sheetData>
    <row r="1" spans="1:12" ht="12.75" customHeight="1" hidden="1">
      <c r="A1" s="13"/>
      <c r="B1" s="13"/>
      <c r="C1" s="75" t="s">
        <v>94</v>
      </c>
      <c r="D1" s="75"/>
      <c r="E1" s="75"/>
      <c r="F1" s="75"/>
      <c r="G1" s="75"/>
      <c r="H1" s="75"/>
      <c r="I1" s="75"/>
      <c r="J1" s="75"/>
      <c r="K1" s="75"/>
      <c r="L1" s="13"/>
    </row>
    <row r="2" spans="1:12" ht="12.75" customHeight="1" hidden="1">
      <c r="A2" s="13"/>
      <c r="B2" s="13"/>
      <c r="C2" s="75"/>
      <c r="D2" s="75"/>
      <c r="E2" s="75"/>
      <c r="F2" s="75"/>
      <c r="G2" s="75"/>
      <c r="H2" s="75"/>
      <c r="I2" s="75"/>
      <c r="J2" s="75"/>
      <c r="K2" s="75"/>
      <c r="L2" s="13"/>
    </row>
    <row r="3" spans="1:12" ht="12.75" customHeight="1" hidden="1">
      <c r="A3" s="13"/>
      <c r="B3" s="13"/>
      <c r="C3" s="75"/>
      <c r="D3" s="75"/>
      <c r="E3" s="75"/>
      <c r="F3" s="75"/>
      <c r="G3" s="75"/>
      <c r="H3" s="75"/>
      <c r="I3" s="75"/>
      <c r="J3" s="75"/>
      <c r="K3" s="75"/>
      <c r="L3" s="13"/>
    </row>
    <row r="4" spans="1:12" ht="18.75">
      <c r="A4" s="13"/>
      <c r="B4" s="13"/>
      <c r="C4" s="75"/>
      <c r="D4" s="75"/>
      <c r="E4" s="75"/>
      <c r="F4" s="75"/>
      <c r="G4" s="75"/>
      <c r="H4" s="75"/>
      <c r="I4" s="75"/>
      <c r="J4" s="75"/>
      <c r="K4" s="75"/>
      <c r="L4" s="13"/>
    </row>
    <row r="5" spans="1:12" ht="18.75">
      <c r="A5" s="13"/>
      <c r="B5" s="16"/>
      <c r="C5" s="15" t="s">
        <v>93</v>
      </c>
      <c r="D5" s="14"/>
      <c r="E5" s="14"/>
      <c r="F5" s="14"/>
      <c r="G5" s="14"/>
      <c r="H5" s="14"/>
      <c r="I5" s="14"/>
      <c r="J5" s="14"/>
      <c r="K5" s="14"/>
      <c r="L5" s="13"/>
    </row>
    <row r="6" spans="1:12" ht="18.75">
      <c r="A6" s="13"/>
      <c r="B6" s="75" t="s">
        <v>92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8.75">
      <c r="A7" s="13"/>
      <c r="B7" s="13"/>
      <c r="C7" s="75" t="s">
        <v>95</v>
      </c>
      <c r="D7" s="75"/>
      <c r="E7" s="75"/>
      <c r="F7" s="75"/>
      <c r="G7" s="75"/>
      <c r="H7" s="75"/>
      <c r="I7" s="75"/>
      <c r="J7" s="75"/>
      <c r="K7" s="13"/>
      <c r="L7" s="13"/>
    </row>
    <row r="8" spans="1:12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26.25" customHeight="1">
      <c r="A9" s="30"/>
      <c r="B9" s="94"/>
      <c r="C9" s="94"/>
      <c r="D9" s="94"/>
      <c r="E9" s="94"/>
      <c r="F9" s="94"/>
      <c r="G9" s="94"/>
      <c r="H9" s="94"/>
      <c r="I9" s="94"/>
      <c r="J9" s="94"/>
      <c r="K9" s="13"/>
      <c r="L9" s="13"/>
    </row>
    <row r="10" spans="1:12" ht="20.25" hidden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13"/>
      <c r="L10" s="13"/>
    </row>
    <row r="11" spans="1:15" ht="20.25" hidden="1">
      <c r="A11" s="31"/>
      <c r="B11" s="32"/>
      <c r="C11" s="32"/>
      <c r="D11" s="32"/>
      <c r="E11" s="32"/>
      <c r="F11" s="32"/>
      <c r="G11" s="32"/>
      <c r="H11" s="32"/>
      <c r="I11" s="32"/>
      <c r="J11" s="33"/>
      <c r="K11" s="13"/>
      <c r="L11" s="17"/>
      <c r="M11" s="4"/>
      <c r="N11" s="4"/>
      <c r="O11" s="4"/>
    </row>
    <row r="12" spans="1:15" ht="20.25" hidden="1">
      <c r="A12" s="31"/>
      <c r="B12" s="32"/>
      <c r="C12" s="32"/>
      <c r="D12" s="32"/>
      <c r="E12" s="32"/>
      <c r="F12" s="32"/>
      <c r="G12" s="32"/>
      <c r="H12" s="32"/>
      <c r="I12" s="32"/>
      <c r="J12" s="33"/>
      <c r="K12" s="13"/>
      <c r="L12" s="17"/>
      <c r="M12" s="4"/>
      <c r="N12" s="4"/>
      <c r="O12" s="4"/>
    </row>
    <row r="13" spans="1:15" ht="24.75" customHeight="1">
      <c r="A13" s="81" t="s">
        <v>10</v>
      </c>
      <c r="B13" s="72" t="s">
        <v>20</v>
      </c>
      <c r="C13" s="72" t="s">
        <v>11</v>
      </c>
      <c r="D13" s="72" t="s">
        <v>28</v>
      </c>
      <c r="E13" s="72"/>
      <c r="F13" s="72"/>
      <c r="G13" s="72"/>
      <c r="H13" s="72"/>
      <c r="I13" s="72"/>
      <c r="J13" s="96" t="s">
        <v>12</v>
      </c>
      <c r="K13" s="13"/>
      <c r="L13" s="17"/>
      <c r="M13" s="3"/>
      <c r="N13" s="3"/>
      <c r="O13" s="3"/>
    </row>
    <row r="14" spans="1:15" ht="21" customHeight="1">
      <c r="A14" s="81"/>
      <c r="B14" s="72"/>
      <c r="C14" s="72"/>
      <c r="D14" s="34">
        <v>2020</v>
      </c>
      <c r="E14" s="34">
        <v>2021</v>
      </c>
      <c r="F14" s="34">
        <v>2022</v>
      </c>
      <c r="G14" s="34">
        <v>2023</v>
      </c>
      <c r="H14" s="34">
        <v>2024</v>
      </c>
      <c r="I14" s="34">
        <v>2025</v>
      </c>
      <c r="J14" s="96"/>
      <c r="K14" s="17"/>
      <c r="L14" s="17"/>
      <c r="M14" s="3"/>
      <c r="N14" s="3"/>
      <c r="O14" s="3"/>
    </row>
    <row r="15" spans="1:15" ht="45" customHeight="1">
      <c r="A15" s="79" t="s">
        <v>64</v>
      </c>
      <c r="B15" s="80"/>
      <c r="C15" s="35" t="s">
        <v>12</v>
      </c>
      <c r="D15" s="36">
        <f>D16+D17+D18</f>
        <v>19039.122</v>
      </c>
      <c r="E15" s="36">
        <f aca="true" t="shared" si="0" ref="E15:J15">E16+E17+E18</f>
        <v>21767.991</v>
      </c>
      <c r="F15" s="36">
        <f t="shared" si="0"/>
        <v>23365.159</v>
      </c>
      <c r="G15" s="36">
        <f t="shared" si="0"/>
        <v>21778.85</v>
      </c>
      <c r="H15" s="36">
        <f t="shared" si="0"/>
        <v>21778.85</v>
      </c>
      <c r="I15" s="36">
        <f t="shared" si="0"/>
        <v>16000</v>
      </c>
      <c r="J15" s="36">
        <f t="shared" si="0"/>
        <v>123729.97200000001</v>
      </c>
      <c r="K15" s="18"/>
      <c r="L15" s="18"/>
      <c r="M15" s="3"/>
      <c r="N15" s="3"/>
      <c r="O15" s="3"/>
    </row>
    <row r="16" spans="1:15" ht="45" customHeight="1">
      <c r="A16" s="37" t="s">
        <v>22</v>
      </c>
      <c r="B16" s="60" t="s">
        <v>13</v>
      </c>
      <c r="C16" s="38" t="s">
        <v>29</v>
      </c>
      <c r="D16" s="39">
        <v>1000</v>
      </c>
      <c r="E16" s="39">
        <v>1000</v>
      </c>
      <c r="F16" s="39">
        <f>1200+599</f>
        <v>1799</v>
      </c>
      <c r="G16" s="39">
        <v>1200</v>
      </c>
      <c r="H16" s="39">
        <v>1200</v>
      </c>
      <c r="I16" s="39">
        <v>1000</v>
      </c>
      <c r="J16" s="40">
        <f>I16+H16+G16+F16+E16+D16</f>
        <v>7199</v>
      </c>
      <c r="K16" s="19"/>
      <c r="L16" s="23"/>
      <c r="M16" s="5"/>
      <c r="N16" s="5"/>
      <c r="O16" s="5"/>
    </row>
    <row r="17" spans="1:15" ht="44.25" customHeight="1">
      <c r="A17" s="92" t="s">
        <v>23</v>
      </c>
      <c r="B17" s="90" t="s">
        <v>14</v>
      </c>
      <c r="C17" s="38" t="s">
        <v>29</v>
      </c>
      <c r="D17" s="39">
        <f>17230+809.122</f>
        <v>18039.122</v>
      </c>
      <c r="E17" s="39">
        <f>18936.365+1831.626-1869.312+1.869</f>
        <v>18900.548000000003</v>
      </c>
      <c r="F17" s="39">
        <f>8635.971+11942.879+987.309</f>
        <v>21566.159</v>
      </c>
      <c r="G17" s="39">
        <f>8635.971+11942.879</f>
        <v>20578.85</v>
      </c>
      <c r="H17" s="39">
        <f>8635.971+11942.879</f>
        <v>20578.85</v>
      </c>
      <c r="I17" s="39">
        <v>15000</v>
      </c>
      <c r="J17" s="40">
        <f>I17+H17+G17+F17+E17+D17</f>
        <v>114663.52900000001</v>
      </c>
      <c r="K17" s="19"/>
      <c r="L17" s="23"/>
      <c r="M17" s="5"/>
      <c r="N17" s="5"/>
      <c r="O17" s="5"/>
    </row>
    <row r="18" spans="1:14" ht="20.25" hidden="1">
      <c r="A18" s="93"/>
      <c r="B18" s="91"/>
      <c r="C18" s="34" t="s">
        <v>54</v>
      </c>
      <c r="D18" s="39"/>
      <c r="E18" s="39">
        <v>1867.443</v>
      </c>
      <c r="F18" s="36"/>
      <c r="G18" s="36"/>
      <c r="H18" s="36"/>
      <c r="I18" s="36"/>
      <c r="J18" s="40">
        <f>I18+H18+G18+F18+E18+D18</f>
        <v>1867.443</v>
      </c>
      <c r="K18" s="19"/>
      <c r="L18" s="23"/>
      <c r="M18" s="3"/>
      <c r="N18" s="4"/>
    </row>
    <row r="19" spans="1:14" ht="19.5" customHeight="1" hidden="1">
      <c r="A19" s="88" t="s">
        <v>15</v>
      </c>
      <c r="B19" s="89"/>
      <c r="C19" s="41" t="s">
        <v>12</v>
      </c>
      <c r="D19" s="42">
        <f>D20</f>
        <v>2865</v>
      </c>
      <c r="E19" s="40">
        <f aca="true" t="shared" si="1" ref="E19:J19">E20</f>
        <v>3099.8940000000002</v>
      </c>
      <c r="F19" s="40">
        <f t="shared" si="1"/>
        <v>3500</v>
      </c>
      <c r="G19" s="40">
        <f t="shared" si="1"/>
        <v>3500</v>
      </c>
      <c r="H19" s="40">
        <f t="shared" si="1"/>
        <v>3500</v>
      </c>
      <c r="I19" s="40">
        <f t="shared" si="1"/>
        <v>5000</v>
      </c>
      <c r="J19" s="40">
        <f t="shared" si="1"/>
        <v>21464.894</v>
      </c>
      <c r="K19" s="19"/>
      <c r="L19" s="24"/>
      <c r="M19" s="3"/>
      <c r="N19" s="4"/>
    </row>
    <row r="20" spans="1:14" ht="17.25" customHeight="1" hidden="1">
      <c r="A20" s="43" t="s">
        <v>24</v>
      </c>
      <c r="B20" s="44" t="s">
        <v>32</v>
      </c>
      <c r="C20" s="44" t="s">
        <v>29</v>
      </c>
      <c r="D20" s="39">
        <f>3300-435</f>
        <v>2865</v>
      </c>
      <c r="E20" s="39">
        <f>3300-100-100.106</f>
        <v>3099.8940000000002</v>
      </c>
      <c r="F20" s="39">
        <v>3500</v>
      </c>
      <c r="G20" s="42">
        <v>3500</v>
      </c>
      <c r="H20" s="42">
        <v>3500</v>
      </c>
      <c r="I20" s="42">
        <v>5000</v>
      </c>
      <c r="J20" s="40">
        <f>I20+H20+G20+F20+E20+D20</f>
        <v>21464.894</v>
      </c>
      <c r="K20" s="19"/>
      <c r="L20" s="25"/>
      <c r="M20" s="3"/>
      <c r="N20" s="4"/>
    </row>
    <row r="21" spans="1:14" ht="21" hidden="1" thickBot="1">
      <c r="A21" s="45"/>
      <c r="B21" s="46"/>
      <c r="C21" s="46"/>
      <c r="D21" s="46"/>
      <c r="E21" s="46"/>
      <c r="F21" s="46"/>
      <c r="G21" s="46"/>
      <c r="H21" s="46"/>
      <c r="I21" s="46"/>
      <c r="J21" s="46" t="e">
        <f>C21+#REF!+#REF!+#REF!+G21+H21+I21+#REF!</f>
        <v>#REF!</v>
      </c>
      <c r="K21" s="20"/>
      <c r="L21" s="23"/>
      <c r="M21" s="3"/>
      <c r="N21" s="4"/>
    </row>
    <row r="22" spans="1:14" ht="21" hidden="1" thickBot="1">
      <c r="A22" s="47"/>
      <c r="B22" s="46"/>
      <c r="C22" s="46"/>
      <c r="D22" s="46"/>
      <c r="E22" s="46"/>
      <c r="F22" s="46"/>
      <c r="G22" s="46"/>
      <c r="H22" s="46"/>
      <c r="I22" s="46"/>
      <c r="J22" s="46"/>
      <c r="K22" s="20"/>
      <c r="L22" s="23"/>
      <c r="M22" s="3"/>
      <c r="N22" s="4"/>
    </row>
    <row r="23" spans="1:14" ht="21" hidden="1" thickBot="1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20"/>
      <c r="L23" s="23"/>
      <c r="M23" s="3"/>
      <c r="N23" s="4"/>
    </row>
    <row r="24" spans="1:14" ht="21" hidden="1" thickBot="1">
      <c r="A24" s="47"/>
      <c r="B24" s="46"/>
      <c r="C24" s="46"/>
      <c r="D24" s="46"/>
      <c r="E24" s="46"/>
      <c r="F24" s="46"/>
      <c r="G24" s="46"/>
      <c r="H24" s="46"/>
      <c r="I24" s="46"/>
      <c r="J24" s="46"/>
      <c r="K24" s="20"/>
      <c r="L24" s="23"/>
      <c r="M24" s="3"/>
      <c r="N24" s="4"/>
    </row>
    <row r="25" spans="1:14" ht="21" hidden="1" thickBot="1">
      <c r="A25" s="47"/>
      <c r="B25" s="46"/>
      <c r="C25" s="46"/>
      <c r="D25" s="46"/>
      <c r="E25" s="46"/>
      <c r="F25" s="46"/>
      <c r="G25" s="46"/>
      <c r="H25" s="46"/>
      <c r="I25" s="46"/>
      <c r="J25" s="46"/>
      <c r="K25" s="20"/>
      <c r="L25" s="23"/>
      <c r="M25" s="3"/>
      <c r="N25" s="4"/>
    </row>
    <row r="26" spans="1:14" ht="21" hidden="1" thickBot="1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20"/>
      <c r="L26" s="23"/>
      <c r="M26" s="3"/>
      <c r="N26" s="4"/>
    </row>
    <row r="27" spans="1:14" ht="21" hidden="1" thickBot="1">
      <c r="A27" s="47"/>
      <c r="B27" s="46"/>
      <c r="C27" s="46"/>
      <c r="D27" s="46"/>
      <c r="E27" s="46"/>
      <c r="F27" s="46"/>
      <c r="G27" s="46"/>
      <c r="H27" s="46"/>
      <c r="I27" s="46"/>
      <c r="J27" s="46"/>
      <c r="K27" s="20"/>
      <c r="L27" s="23"/>
      <c r="M27" s="3"/>
      <c r="N27" s="4"/>
    </row>
    <row r="28" spans="1:14" ht="21" hidden="1" thickBot="1">
      <c r="A28" s="47"/>
      <c r="B28" s="95"/>
      <c r="C28" s="95"/>
      <c r="D28" s="95"/>
      <c r="E28" s="95"/>
      <c r="F28" s="95"/>
      <c r="G28" s="95"/>
      <c r="H28" s="95"/>
      <c r="I28" s="95"/>
      <c r="J28" s="95"/>
      <c r="K28" s="20"/>
      <c r="L28" s="23"/>
      <c r="M28" s="3"/>
      <c r="N28" s="4"/>
    </row>
    <row r="29" spans="1:14" ht="21" hidden="1" thickBot="1">
      <c r="A29" s="47"/>
      <c r="B29" s="95"/>
      <c r="C29" s="95"/>
      <c r="D29" s="95"/>
      <c r="E29" s="95"/>
      <c r="F29" s="95"/>
      <c r="G29" s="95"/>
      <c r="H29" s="95"/>
      <c r="I29" s="95"/>
      <c r="J29" s="95"/>
      <c r="K29" s="20"/>
      <c r="L29" s="23"/>
      <c r="M29" s="3"/>
      <c r="N29" s="4"/>
    </row>
    <row r="30" spans="1:14" ht="47.25" customHeight="1" hidden="1">
      <c r="A30" s="77" t="s">
        <v>63</v>
      </c>
      <c r="B30" s="78"/>
      <c r="C30" s="49" t="s">
        <v>12</v>
      </c>
      <c r="D30" s="36">
        <f>D31+D33+D34</f>
        <v>2732.386</v>
      </c>
      <c r="E30" s="36">
        <f aca="true" t="shared" si="2" ref="E30:J30">E31+E33+E34</f>
        <v>3560</v>
      </c>
      <c r="F30" s="36">
        <f>F31+F33+F34</f>
        <v>4400</v>
      </c>
      <c r="G30" s="36">
        <f>G31+G33+G34</f>
        <v>4400</v>
      </c>
      <c r="H30" s="36">
        <f>H31+H33+H34</f>
        <v>4400</v>
      </c>
      <c r="I30" s="36">
        <f t="shared" si="2"/>
        <v>5300</v>
      </c>
      <c r="J30" s="36">
        <f t="shared" si="2"/>
        <v>24792.386</v>
      </c>
      <c r="K30" s="20"/>
      <c r="L30" s="24"/>
      <c r="M30" s="3"/>
      <c r="N30" s="4"/>
    </row>
    <row r="31" spans="1:14" ht="24" customHeight="1" hidden="1">
      <c r="A31" s="50" t="s">
        <v>25</v>
      </c>
      <c r="B31" s="72" t="s">
        <v>16</v>
      </c>
      <c r="C31" s="44" t="s">
        <v>29</v>
      </c>
      <c r="D31" s="39">
        <f>1560+500-427.614</f>
        <v>1632.386</v>
      </c>
      <c r="E31" s="39">
        <v>2060</v>
      </c>
      <c r="F31" s="39">
        <v>2500</v>
      </c>
      <c r="G31" s="76">
        <v>2500</v>
      </c>
      <c r="H31" s="76">
        <v>2500</v>
      </c>
      <c r="I31" s="76">
        <v>3500</v>
      </c>
      <c r="J31" s="40">
        <f>D31+E31+F31+G31+H31+I31</f>
        <v>14692.386</v>
      </c>
      <c r="K31" s="20"/>
      <c r="L31" s="23"/>
      <c r="M31" s="3"/>
      <c r="N31" s="4"/>
    </row>
    <row r="32" spans="1:14" ht="0.75" customHeight="1" hidden="1">
      <c r="A32" s="51"/>
      <c r="B32" s="72"/>
      <c r="C32" s="44" t="s">
        <v>29</v>
      </c>
      <c r="D32" s="39"/>
      <c r="E32" s="39"/>
      <c r="F32" s="39"/>
      <c r="G32" s="76"/>
      <c r="H32" s="76"/>
      <c r="I32" s="76"/>
      <c r="J32" s="40">
        <f>J31</f>
        <v>14692.386</v>
      </c>
      <c r="K32" s="20"/>
      <c r="L32" s="23"/>
      <c r="M32" s="3"/>
      <c r="N32" s="4"/>
    </row>
    <row r="33" spans="1:14" ht="35.25" customHeight="1" hidden="1">
      <c r="A33" s="51" t="s">
        <v>26</v>
      </c>
      <c r="B33" s="34" t="s">
        <v>17</v>
      </c>
      <c r="C33" s="44" t="s">
        <v>29</v>
      </c>
      <c r="D33" s="39">
        <v>1100</v>
      </c>
      <c r="E33" s="39">
        <v>1100</v>
      </c>
      <c r="F33" s="39">
        <v>900</v>
      </c>
      <c r="G33" s="39">
        <v>900</v>
      </c>
      <c r="H33" s="39">
        <v>900</v>
      </c>
      <c r="I33" s="39">
        <v>1800</v>
      </c>
      <c r="J33" s="40">
        <f>D33+E33+F33+G33+H33+I33</f>
        <v>6700</v>
      </c>
      <c r="K33" s="20"/>
      <c r="L33" s="23"/>
      <c r="M33" s="3"/>
      <c r="N33" s="4"/>
    </row>
    <row r="34" spans="1:14" ht="35.25" customHeight="1" hidden="1">
      <c r="A34" s="52" t="s">
        <v>73</v>
      </c>
      <c r="B34" s="34" t="s">
        <v>72</v>
      </c>
      <c r="C34" s="44" t="s">
        <v>29</v>
      </c>
      <c r="D34" s="39">
        <v>0</v>
      </c>
      <c r="E34" s="39">
        <v>400</v>
      </c>
      <c r="F34" s="39">
        <v>1000</v>
      </c>
      <c r="G34" s="39">
        <v>1000</v>
      </c>
      <c r="H34" s="39">
        <v>1000</v>
      </c>
      <c r="I34" s="39"/>
      <c r="J34" s="40">
        <f>D34+E34+F34+G34+H34+I34</f>
        <v>3400</v>
      </c>
      <c r="K34" s="20"/>
      <c r="L34" s="23"/>
      <c r="M34" s="3"/>
      <c r="N34" s="4"/>
    </row>
    <row r="35" spans="1:14" s="12" customFormat="1" ht="30.75" customHeight="1">
      <c r="A35" s="69" t="s">
        <v>18</v>
      </c>
      <c r="B35" s="64"/>
      <c r="C35" s="53" t="s">
        <v>12</v>
      </c>
      <c r="D35" s="40">
        <f>D36+D37</f>
        <v>29237.615999999998</v>
      </c>
      <c r="E35" s="40">
        <f aca="true" t="shared" si="3" ref="E35:J35">E36+E37</f>
        <v>71134.223</v>
      </c>
      <c r="F35" s="40">
        <f t="shared" si="3"/>
        <v>41134.95</v>
      </c>
      <c r="G35" s="40">
        <f t="shared" si="3"/>
        <v>25550</v>
      </c>
      <c r="H35" s="40">
        <f t="shared" si="3"/>
        <v>29550</v>
      </c>
      <c r="I35" s="40">
        <f t="shared" si="3"/>
        <v>19750</v>
      </c>
      <c r="J35" s="40">
        <f t="shared" si="3"/>
        <v>216356.789</v>
      </c>
      <c r="K35" s="21"/>
      <c r="L35" s="26"/>
      <c r="M35" s="6"/>
      <c r="N35" s="11"/>
    </row>
    <row r="36" spans="1:14" s="12" customFormat="1" ht="31.5" customHeight="1">
      <c r="A36" s="70"/>
      <c r="B36" s="66"/>
      <c r="C36" s="48" t="s">
        <v>29</v>
      </c>
      <c r="D36" s="40">
        <f>D38+D39+D40+D41+D42+D43+D44+D45+D46+D47+D48+D49+D51+D52+D55+D56+D57+D58+D60+D61+D62+D64+D66+D67</f>
        <v>18741.577999999998</v>
      </c>
      <c r="E36" s="40">
        <f>E38+E39+E40+E41+E42+E43+E44+E45+E46+E47+E48+E49+E51+E52+E55+E56+E57+E58+E60+E61+E62+E64+E66+E67+E70+E71+E72+E73</f>
        <v>25049.961000000003</v>
      </c>
      <c r="F36" s="40">
        <f>SUM(F38:F75)</f>
        <v>41134.95</v>
      </c>
      <c r="G36" s="40">
        <f>SUM(G38:G73)</f>
        <v>25550</v>
      </c>
      <c r="H36" s="40">
        <f>SUM(H38:H73)</f>
        <v>29550</v>
      </c>
      <c r="I36" s="40">
        <f>I38+I39+I40+I41+I42+I43+I44+I45+I46+I47+I48+I49+I51+I52+I55+I56+I57+I58+I60+I61+I62+I64+I66+I67+I70+I71</f>
        <v>19750</v>
      </c>
      <c r="J36" s="40">
        <f>J38+J39+J40+J41+J42+J43+J44+J45+J46+J47+J48+J49+J51+J52+J55+J56+J57+J58+J60+J61+J62+J64+J66+J67+J70+J71+J72+J73+J74+J75</f>
        <v>159776.489</v>
      </c>
      <c r="K36" s="21"/>
      <c r="L36" s="26"/>
      <c r="M36" s="6"/>
      <c r="N36" s="11"/>
    </row>
    <row r="37" spans="1:14" s="12" customFormat="1" ht="31.5" customHeight="1" hidden="1">
      <c r="A37" s="71"/>
      <c r="B37" s="68"/>
      <c r="C37" s="48" t="s">
        <v>54</v>
      </c>
      <c r="D37" s="40">
        <f>D59+D63+D65+D69</f>
        <v>10496.038</v>
      </c>
      <c r="E37" s="40">
        <f>E59+E68</f>
        <v>46084.262</v>
      </c>
      <c r="F37" s="40">
        <f>F59+F68</f>
        <v>0</v>
      </c>
      <c r="G37" s="40">
        <f>G59+G68</f>
        <v>0</v>
      </c>
      <c r="H37" s="40">
        <f>H59+H68</f>
        <v>0</v>
      </c>
      <c r="I37" s="40">
        <f>I59+I68</f>
        <v>0</v>
      </c>
      <c r="J37" s="40">
        <f>J59+J63+J65+J68+J69</f>
        <v>56580.3</v>
      </c>
      <c r="K37" s="21"/>
      <c r="L37" s="26"/>
      <c r="M37" s="6"/>
      <c r="N37" s="11"/>
    </row>
    <row r="38" spans="1:14" ht="36.75" customHeight="1" hidden="1">
      <c r="A38" s="54" t="s">
        <v>27</v>
      </c>
      <c r="B38" s="34" t="s">
        <v>0</v>
      </c>
      <c r="C38" s="44" t="s">
        <v>29</v>
      </c>
      <c r="D38" s="39">
        <f>10370-2.002-1.813</f>
        <v>10366.185</v>
      </c>
      <c r="E38" s="39">
        <v>11187.446</v>
      </c>
      <c r="F38" s="39">
        <f>12400+600</f>
        <v>13000</v>
      </c>
      <c r="G38" s="42">
        <v>13000</v>
      </c>
      <c r="H38" s="42">
        <v>14000</v>
      </c>
      <c r="I38" s="42">
        <v>12000</v>
      </c>
      <c r="J38" s="40">
        <f aca="true" t="shared" si="4" ref="J38:J52">I38+H38+G38+F38+E38+D38</f>
        <v>73553.631</v>
      </c>
      <c r="K38" s="22"/>
      <c r="L38" s="23"/>
      <c r="M38" s="3"/>
      <c r="N38" s="4"/>
    </row>
    <row r="39" spans="1:14" ht="40.5" hidden="1">
      <c r="A39" s="54" t="s">
        <v>30</v>
      </c>
      <c r="B39" s="34" t="s">
        <v>1</v>
      </c>
      <c r="C39" s="44" t="s">
        <v>29</v>
      </c>
      <c r="D39" s="39">
        <v>80</v>
      </c>
      <c r="E39" s="39">
        <v>78.929</v>
      </c>
      <c r="F39" s="39"/>
      <c r="G39" s="42"/>
      <c r="H39" s="42"/>
      <c r="I39" s="42">
        <v>150</v>
      </c>
      <c r="J39" s="40">
        <f t="shared" si="4"/>
        <v>308.929</v>
      </c>
      <c r="K39" s="22"/>
      <c r="L39" s="23"/>
      <c r="M39" s="3"/>
      <c r="N39" s="4"/>
    </row>
    <row r="40" spans="1:14" ht="20.25" hidden="1">
      <c r="A40" s="54" t="s">
        <v>31</v>
      </c>
      <c r="B40" s="34" t="s">
        <v>2</v>
      </c>
      <c r="C40" s="44" t="s">
        <v>29</v>
      </c>
      <c r="D40" s="39">
        <v>130</v>
      </c>
      <c r="E40" s="39">
        <v>71.946</v>
      </c>
      <c r="F40" s="39"/>
      <c r="G40" s="42"/>
      <c r="H40" s="42"/>
      <c r="I40" s="42">
        <v>200</v>
      </c>
      <c r="J40" s="40">
        <f t="shared" si="4"/>
        <v>401.946</v>
      </c>
      <c r="K40" s="22"/>
      <c r="L40" s="23"/>
      <c r="M40" s="3"/>
      <c r="N40" s="4"/>
    </row>
    <row r="41" spans="1:14" ht="51.75" customHeight="1" hidden="1">
      <c r="A41" s="55" t="s">
        <v>35</v>
      </c>
      <c r="B41" s="34" t="s">
        <v>3</v>
      </c>
      <c r="C41" s="44" t="s">
        <v>29</v>
      </c>
      <c r="D41" s="39">
        <v>1000</v>
      </c>
      <c r="E41" s="39">
        <v>1000</v>
      </c>
      <c r="F41" s="39">
        <v>1000</v>
      </c>
      <c r="G41" s="42">
        <v>1000</v>
      </c>
      <c r="H41" s="42">
        <v>1000</v>
      </c>
      <c r="I41" s="42">
        <v>800</v>
      </c>
      <c r="J41" s="40">
        <f t="shared" si="4"/>
        <v>5800</v>
      </c>
      <c r="K41" s="22"/>
      <c r="L41" s="23"/>
      <c r="M41" s="3"/>
      <c r="N41" s="4"/>
    </row>
    <row r="42" spans="1:14" ht="40.5" hidden="1">
      <c r="A42" s="55" t="s">
        <v>36</v>
      </c>
      <c r="B42" s="34" t="s">
        <v>19</v>
      </c>
      <c r="C42" s="44" t="s">
        <v>29</v>
      </c>
      <c r="D42" s="39">
        <v>300</v>
      </c>
      <c r="E42" s="39">
        <v>553.2</v>
      </c>
      <c r="F42" s="39">
        <v>1000</v>
      </c>
      <c r="G42" s="39">
        <v>1000</v>
      </c>
      <c r="H42" s="39">
        <v>1000</v>
      </c>
      <c r="I42" s="39">
        <v>300</v>
      </c>
      <c r="J42" s="40">
        <f t="shared" si="4"/>
        <v>4153.2</v>
      </c>
      <c r="K42" s="22"/>
      <c r="L42" s="23"/>
      <c r="M42" s="3"/>
      <c r="N42" s="4"/>
    </row>
    <row r="43" spans="1:14" ht="27" customHeight="1">
      <c r="A43" s="55" t="s">
        <v>37</v>
      </c>
      <c r="B43" s="60" t="s">
        <v>4</v>
      </c>
      <c r="C43" s="44" t="s">
        <v>29</v>
      </c>
      <c r="D43" s="39">
        <v>427.614</v>
      </c>
      <c r="E43" s="39">
        <f>500-400</f>
        <v>100</v>
      </c>
      <c r="F43" s="39">
        <f>500-200</f>
        <v>300</v>
      </c>
      <c r="G43" s="42">
        <v>500</v>
      </c>
      <c r="H43" s="42">
        <v>500</v>
      </c>
      <c r="I43" s="42">
        <v>350</v>
      </c>
      <c r="J43" s="40">
        <f t="shared" si="4"/>
        <v>2177.614</v>
      </c>
      <c r="K43" s="22"/>
      <c r="L43" s="23"/>
      <c r="M43" s="3"/>
      <c r="N43" s="4"/>
    </row>
    <row r="44" spans="1:14" ht="48.75" customHeight="1" hidden="1">
      <c r="A44" s="55" t="s">
        <v>38</v>
      </c>
      <c r="B44" s="60" t="s">
        <v>5</v>
      </c>
      <c r="C44" s="44" t="s">
        <v>29</v>
      </c>
      <c r="D44" s="39">
        <v>550</v>
      </c>
      <c r="E44" s="39">
        <f>550-131.423</f>
        <v>418.577</v>
      </c>
      <c r="F44" s="39">
        <v>550</v>
      </c>
      <c r="G44" s="42">
        <v>550</v>
      </c>
      <c r="H44" s="42">
        <v>550</v>
      </c>
      <c r="I44" s="42">
        <v>800</v>
      </c>
      <c r="J44" s="40">
        <f t="shared" si="4"/>
        <v>3418.577</v>
      </c>
      <c r="K44" s="22"/>
      <c r="L44" s="23"/>
      <c r="M44" s="3"/>
      <c r="N44" s="4"/>
    </row>
    <row r="45" spans="1:14" ht="20.25" hidden="1">
      <c r="A45" s="55" t="s">
        <v>39</v>
      </c>
      <c r="B45" s="60" t="s">
        <v>6</v>
      </c>
      <c r="C45" s="44" t="s">
        <v>29</v>
      </c>
      <c r="D45" s="39">
        <v>550</v>
      </c>
      <c r="E45" s="39">
        <v>0</v>
      </c>
      <c r="F45" s="39"/>
      <c r="G45" s="42"/>
      <c r="H45" s="42"/>
      <c r="I45" s="42">
        <v>800</v>
      </c>
      <c r="J45" s="40">
        <f t="shared" si="4"/>
        <v>1350</v>
      </c>
      <c r="K45" s="22"/>
      <c r="L45" s="23"/>
      <c r="M45" s="3"/>
      <c r="N45" s="4"/>
    </row>
    <row r="46" spans="1:14" ht="20.25" hidden="1">
      <c r="A46" s="55" t="s">
        <v>40</v>
      </c>
      <c r="B46" s="60" t="s">
        <v>83</v>
      </c>
      <c r="C46" s="44" t="s">
        <v>29</v>
      </c>
      <c r="D46" s="39">
        <f>500-400</f>
        <v>100</v>
      </c>
      <c r="E46" s="39">
        <v>100.106</v>
      </c>
      <c r="F46" s="39">
        <v>300</v>
      </c>
      <c r="G46" s="39">
        <v>300</v>
      </c>
      <c r="H46" s="39">
        <v>300</v>
      </c>
      <c r="I46" s="39">
        <v>500</v>
      </c>
      <c r="J46" s="40">
        <f t="shared" si="4"/>
        <v>1600.106</v>
      </c>
      <c r="K46" s="22"/>
      <c r="L46" s="23"/>
      <c r="M46" s="3"/>
      <c r="N46" s="4"/>
    </row>
    <row r="47" spans="1:14" ht="20.25" hidden="1">
      <c r="A47" s="55" t="s">
        <v>41</v>
      </c>
      <c r="B47" s="60" t="s">
        <v>7</v>
      </c>
      <c r="C47" s="44" t="s">
        <v>29</v>
      </c>
      <c r="D47" s="39">
        <v>200</v>
      </c>
      <c r="E47" s="39">
        <v>200</v>
      </c>
      <c r="F47" s="39">
        <v>200</v>
      </c>
      <c r="G47" s="42">
        <v>200</v>
      </c>
      <c r="H47" s="42">
        <v>200</v>
      </c>
      <c r="I47" s="42">
        <v>300</v>
      </c>
      <c r="J47" s="40">
        <f t="shared" si="4"/>
        <v>1300</v>
      </c>
      <c r="K47" s="22"/>
      <c r="L47" s="23"/>
      <c r="M47" s="3"/>
      <c r="N47" s="4"/>
    </row>
    <row r="48" spans="1:14" ht="81" hidden="1">
      <c r="A48" s="55" t="s">
        <v>42</v>
      </c>
      <c r="B48" s="60" t="s">
        <v>21</v>
      </c>
      <c r="C48" s="44" t="s">
        <v>29</v>
      </c>
      <c r="D48" s="39">
        <v>120</v>
      </c>
      <c r="E48" s="39">
        <v>108.479</v>
      </c>
      <c r="F48" s="39"/>
      <c r="G48" s="42"/>
      <c r="H48" s="42"/>
      <c r="I48" s="42">
        <v>250</v>
      </c>
      <c r="J48" s="40">
        <f t="shared" si="4"/>
        <v>478.479</v>
      </c>
      <c r="K48" s="22"/>
      <c r="L48" s="23"/>
      <c r="M48" s="3"/>
      <c r="N48" s="4"/>
    </row>
    <row r="49" spans="1:14" ht="20.25" hidden="1">
      <c r="A49" s="84" t="s">
        <v>43</v>
      </c>
      <c r="B49" s="60" t="s">
        <v>74</v>
      </c>
      <c r="C49" s="82" t="s">
        <v>29</v>
      </c>
      <c r="D49" s="39">
        <f>2500-600</f>
        <v>1900</v>
      </c>
      <c r="E49" s="39">
        <v>2103.719</v>
      </c>
      <c r="F49" s="39">
        <v>2500</v>
      </c>
      <c r="G49" s="39">
        <v>2500</v>
      </c>
      <c r="H49" s="39">
        <v>2500</v>
      </c>
      <c r="I49" s="39">
        <v>1000</v>
      </c>
      <c r="J49" s="40">
        <f t="shared" si="4"/>
        <v>12503.719000000001</v>
      </c>
      <c r="K49" s="22"/>
      <c r="L49" s="23"/>
      <c r="M49" s="3"/>
      <c r="N49" s="4"/>
    </row>
    <row r="50" spans="1:14" ht="69.75" customHeight="1" hidden="1">
      <c r="A50" s="85"/>
      <c r="B50" s="60" t="s">
        <v>75</v>
      </c>
      <c r="C50" s="83"/>
      <c r="D50" s="39"/>
      <c r="E50" s="39">
        <v>103.719</v>
      </c>
      <c r="F50" s="39"/>
      <c r="G50" s="39"/>
      <c r="H50" s="39"/>
      <c r="I50" s="39"/>
      <c r="J50" s="40"/>
      <c r="K50" s="22"/>
      <c r="L50" s="23"/>
      <c r="M50" s="3"/>
      <c r="N50" s="4"/>
    </row>
    <row r="51" spans="1:14" ht="40.5" hidden="1">
      <c r="A51" s="56" t="s">
        <v>44</v>
      </c>
      <c r="B51" s="60" t="s">
        <v>50</v>
      </c>
      <c r="C51" s="44" t="s">
        <v>29</v>
      </c>
      <c r="D51" s="39">
        <f>800+1224.098+400-854-49.637-400-655.203+130.203</f>
        <v>595.461</v>
      </c>
      <c r="E51" s="39">
        <v>1000</v>
      </c>
      <c r="F51" s="39">
        <v>1500</v>
      </c>
      <c r="G51" s="42">
        <v>1500</v>
      </c>
      <c r="H51" s="42">
        <v>1500</v>
      </c>
      <c r="I51" s="42">
        <v>1500</v>
      </c>
      <c r="J51" s="40">
        <f t="shared" si="4"/>
        <v>7595.461</v>
      </c>
      <c r="K51" s="22"/>
      <c r="L51" s="23"/>
      <c r="M51" s="3"/>
      <c r="N51" s="4"/>
    </row>
    <row r="52" spans="1:14" ht="22.5" customHeight="1" hidden="1">
      <c r="A52" s="56" t="s">
        <v>45</v>
      </c>
      <c r="B52" s="60" t="s">
        <v>33</v>
      </c>
      <c r="C52" s="44" t="s">
        <v>29</v>
      </c>
      <c r="D52" s="39">
        <v>115</v>
      </c>
      <c r="E52" s="39"/>
      <c r="F52" s="39"/>
      <c r="G52" s="42"/>
      <c r="H52" s="42"/>
      <c r="I52" s="42">
        <v>800</v>
      </c>
      <c r="J52" s="40">
        <f t="shared" si="4"/>
        <v>915</v>
      </c>
      <c r="K52" s="22"/>
      <c r="L52" s="23"/>
      <c r="M52" s="3"/>
      <c r="N52" s="4"/>
    </row>
    <row r="53" spans="1:14" ht="40.5" hidden="1">
      <c r="A53" s="57"/>
      <c r="B53" s="60" t="s">
        <v>8</v>
      </c>
      <c r="C53" s="44" t="s">
        <v>29</v>
      </c>
      <c r="D53" s="39"/>
      <c r="E53" s="39"/>
      <c r="F53" s="39"/>
      <c r="G53" s="40"/>
      <c r="H53" s="40"/>
      <c r="I53" s="40"/>
      <c r="J53" s="40"/>
      <c r="K53" s="22"/>
      <c r="L53" s="23"/>
      <c r="M53" s="3"/>
      <c r="N53" s="4"/>
    </row>
    <row r="54" spans="1:14" ht="30" customHeight="1" hidden="1" thickBot="1">
      <c r="A54" s="58"/>
      <c r="B54" s="62" t="s">
        <v>9</v>
      </c>
      <c r="C54" s="44" t="s">
        <v>29</v>
      </c>
      <c r="D54" s="39"/>
      <c r="E54" s="39"/>
      <c r="F54" s="39"/>
      <c r="G54" s="40"/>
      <c r="H54" s="40"/>
      <c r="I54" s="40"/>
      <c r="J54" s="40"/>
      <c r="K54" s="22"/>
      <c r="L54" s="23"/>
      <c r="M54" s="3"/>
      <c r="N54" s="4"/>
    </row>
    <row r="55" spans="1:14" ht="49.5" customHeight="1" hidden="1">
      <c r="A55" s="52" t="s">
        <v>46</v>
      </c>
      <c r="B55" s="60" t="s">
        <v>47</v>
      </c>
      <c r="C55" s="44" t="s">
        <v>29</v>
      </c>
      <c r="D55" s="39">
        <v>423.7</v>
      </c>
      <c r="E55" s="39"/>
      <c r="F55" s="39"/>
      <c r="G55" s="40"/>
      <c r="H55" s="40"/>
      <c r="I55" s="40"/>
      <c r="J55" s="40">
        <f aca="true" t="shared" si="5" ref="J55:J75">I55+H55+G55+F55+E55+D55</f>
        <v>423.7</v>
      </c>
      <c r="K55" s="22"/>
      <c r="L55" s="23"/>
      <c r="M55" s="3"/>
      <c r="N55" s="4"/>
    </row>
    <row r="56" spans="1:14" ht="9" customHeight="1" hidden="1">
      <c r="A56" s="52" t="s">
        <v>48</v>
      </c>
      <c r="B56" s="60" t="s">
        <v>49</v>
      </c>
      <c r="C56" s="44" t="s">
        <v>29</v>
      </c>
      <c r="D56" s="39">
        <f>100-100</f>
        <v>0</v>
      </c>
      <c r="E56" s="39"/>
      <c r="F56" s="39"/>
      <c r="G56" s="40"/>
      <c r="H56" s="40"/>
      <c r="I56" s="40"/>
      <c r="J56" s="40">
        <f t="shared" si="5"/>
        <v>0</v>
      </c>
      <c r="K56" s="22"/>
      <c r="L56" s="23"/>
      <c r="M56" s="3"/>
      <c r="N56" s="4"/>
    </row>
    <row r="57" spans="1:14" ht="23.25" customHeight="1">
      <c r="A57" s="52" t="s">
        <v>51</v>
      </c>
      <c r="B57" s="60" t="s">
        <v>77</v>
      </c>
      <c r="C57" s="44" t="s">
        <v>29</v>
      </c>
      <c r="D57" s="39">
        <v>300</v>
      </c>
      <c r="E57" s="39">
        <v>500</v>
      </c>
      <c r="F57" s="39">
        <v>200</v>
      </c>
      <c r="G57" s="40"/>
      <c r="H57" s="40"/>
      <c r="I57" s="40"/>
      <c r="J57" s="40">
        <f t="shared" si="5"/>
        <v>1000</v>
      </c>
      <c r="K57" s="22"/>
      <c r="L57" s="23"/>
      <c r="M57" s="3"/>
      <c r="N57" s="4"/>
    </row>
    <row r="58" spans="1:14" ht="26.25" customHeight="1" hidden="1">
      <c r="A58" s="86" t="s">
        <v>52</v>
      </c>
      <c r="B58" s="73" t="s">
        <v>53</v>
      </c>
      <c r="C58" s="44" t="s">
        <v>29</v>
      </c>
      <c r="D58" s="39">
        <v>1.338</v>
      </c>
      <c r="E58" s="39"/>
      <c r="F58" s="39"/>
      <c r="G58" s="40"/>
      <c r="H58" s="40"/>
      <c r="I58" s="40"/>
      <c r="J58" s="40">
        <f t="shared" si="5"/>
        <v>1.338</v>
      </c>
      <c r="K58" s="22"/>
      <c r="L58" s="23"/>
      <c r="M58" s="3"/>
      <c r="N58" s="4"/>
    </row>
    <row r="59" spans="1:14" ht="20.25" customHeight="1" hidden="1">
      <c r="A59" s="87"/>
      <c r="B59" s="74"/>
      <c r="C59" s="44" t="s">
        <v>54</v>
      </c>
      <c r="D59" s="39">
        <f>2000-663.492</f>
        <v>1336.508</v>
      </c>
      <c r="E59" s="39"/>
      <c r="F59" s="39"/>
      <c r="G59" s="40"/>
      <c r="H59" s="40"/>
      <c r="I59" s="40"/>
      <c r="J59" s="40">
        <f t="shared" si="5"/>
        <v>1336.508</v>
      </c>
      <c r="K59" s="22"/>
      <c r="L59" s="23"/>
      <c r="M59" s="3"/>
      <c r="N59" s="4"/>
    </row>
    <row r="60" spans="1:14" ht="42.75" customHeight="1">
      <c r="A60" s="52" t="s">
        <v>56</v>
      </c>
      <c r="B60" s="60" t="s">
        <v>89</v>
      </c>
      <c r="C60" s="44" t="s">
        <v>29</v>
      </c>
      <c r="D60" s="39">
        <v>100</v>
      </c>
      <c r="E60" s="39"/>
      <c r="F60" s="39">
        <v>174.2</v>
      </c>
      <c r="G60" s="40"/>
      <c r="H60" s="40"/>
      <c r="I60" s="40"/>
      <c r="J60" s="40">
        <f t="shared" si="5"/>
        <v>274.2</v>
      </c>
      <c r="K60" s="22"/>
      <c r="L60" s="23"/>
      <c r="M60" s="3"/>
      <c r="N60" s="4"/>
    </row>
    <row r="61" spans="1:14" ht="32.25" customHeight="1" hidden="1">
      <c r="A61" s="52" t="s">
        <v>57</v>
      </c>
      <c r="B61" s="60" t="s">
        <v>58</v>
      </c>
      <c r="C61" s="44" t="s">
        <v>29</v>
      </c>
      <c r="D61" s="39">
        <v>600</v>
      </c>
      <c r="E61" s="39"/>
      <c r="F61" s="39"/>
      <c r="G61" s="40"/>
      <c r="H61" s="40"/>
      <c r="I61" s="40"/>
      <c r="J61" s="40">
        <f t="shared" si="5"/>
        <v>600</v>
      </c>
      <c r="K61" s="22"/>
      <c r="L61" s="23"/>
      <c r="M61" s="3"/>
      <c r="N61" s="4"/>
    </row>
    <row r="62" spans="1:14" ht="32.25" customHeight="1" hidden="1">
      <c r="A62" s="52" t="s">
        <v>59</v>
      </c>
      <c r="B62" s="60" t="s">
        <v>60</v>
      </c>
      <c r="C62" s="44" t="s">
        <v>29</v>
      </c>
      <c r="D62" s="39">
        <v>2.477</v>
      </c>
      <c r="E62" s="39"/>
      <c r="F62" s="39"/>
      <c r="G62" s="40"/>
      <c r="H62" s="40"/>
      <c r="I62" s="40"/>
      <c r="J62" s="40">
        <f t="shared" si="5"/>
        <v>2.477</v>
      </c>
      <c r="K62" s="22"/>
      <c r="L62" s="23"/>
      <c r="M62" s="3"/>
      <c r="N62" s="4"/>
    </row>
    <row r="63" spans="1:14" ht="21" customHeight="1" hidden="1">
      <c r="A63" s="59"/>
      <c r="B63" s="61"/>
      <c r="C63" s="44" t="s">
        <v>54</v>
      </c>
      <c r="D63" s="39">
        <v>2474.545</v>
      </c>
      <c r="E63" s="39"/>
      <c r="F63" s="39"/>
      <c r="G63" s="40"/>
      <c r="H63" s="40"/>
      <c r="I63" s="40"/>
      <c r="J63" s="40">
        <f t="shared" si="5"/>
        <v>2474.545</v>
      </c>
      <c r="K63" s="22"/>
      <c r="L63" s="23"/>
      <c r="M63" s="3"/>
      <c r="N63" s="4"/>
    </row>
    <row r="64" spans="1:14" ht="66" customHeight="1" hidden="1">
      <c r="A64" s="52" t="s">
        <v>61</v>
      </c>
      <c r="B64" s="60" t="s">
        <v>62</v>
      </c>
      <c r="C64" s="44" t="s">
        <v>29</v>
      </c>
      <c r="D64" s="39">
        <v>599.963</v>
      </c>
      <c r="E64" s="39"/>
      <c r="F64" s="39"/>
      <c r="G64" s="40"/>
      <c r="H64" s="40"/>
      <c r="I64" s="40"/>
      <c r="J64" s="40">
        <f t="shared" si="5"/>
        <v>599.963</v>
      </c>
      <c r="K64" s="22"/>
      <c r="L64" s="23"/>
      <c r="M64" s="3"/>
      <c r="N64" s="4"/>
    </row>
    <row r="65" spans="1:14" ht="66" customHeight="1" hidden="1">
      <c r="A65" s="52" t="s">
        <v>65</v>
      </c>
      <c r="B65" s="60" t="s">
        <v>66</v>
      </c>
      <c r="C65" s="44" t="s">
        <v>54</v>
      </c>
      <c r="D65" s="39">
        <v>6184.985</v>
      </c>
      <c r="E65" s="39"/>
      <c r="F65" s="39"/>
      <c r="G65" s="40"/>
      <c r="H65" s="40"/>
      <c r="I65" s="40"/>
      <c r="J65" s="40">
        <f t="shared" si="5"/>
        <v>6184.985</v>
      </c>
      <c r="K65" s="22"/>
      <c r="L65" s="23"/>
      <c r="M65" s="3"/>
      <c r="N65" s="4"/>
    </row>
    <row r="66" spans="1:14" ht="66" customHeight="1" hidden="1">
      <c r="A66" s="52" t="s">
        <v>67</v>
      </c>
      <c r="B66" s="60" t="s">
        <v>68</v>
      </c>
      <c r="C66" s="44" t="s">
        <v>29</v>
      </c>
      <c r="D66" s="39">
        <v>149.637</v>
      </c>
      <c r="E66" s="39"/>
      <c r="F66" s="39"/>
      <c r="G66" s="40"/>
      <c r="H66" s="40"/>
      <c r="I66" s="40"/>
      <c r="J66" s="40">
        <f t="shared" si="5"/>
        <v>149.637</v>
      </c>
      <c r="K66" s="22"/>
      <c r="L66" s="23"/>
      <c r="M66" s="3"/>
      <c r="N66" s="4"/>
    </row>
    <row r="67" spans="1:14" ht="35.25" customHeight="1" hidden="1">
      <c r="A67" s="86" t="s">
        <v>69</v>
      </c>
      <c r="B67" s="73" t="s">
        <v>90</v>
      </c>
      <c r="C67" s="44" t="s">
        <v>29</v>
      </c>
      <c r="D67" s="39">
        <v>130.203</v>
      </c>
      <c r="E67" s="39">
        <v>2662.722</v>
      </c>
      <c r="F67" s="39"/>
      <c r="G67" s="40"/>
      <c r="H67" s="40"/>
      <c r="I67" s="40"/>
      <c r="J67" s="40">
        <f t="shared" si="5"/>
        <v>2792.925</v>
      </c>
      <c r="K67" s="22"/>
      <c r="L67" s="23"/>
      <c r="M67" s="3"/>
      <c r="N67" s="4"/>
    </row>
    <row r="68" spans="1:14" ht="44.25" customHeight="1" hidden="1">
      <c r="A68" s="87"/>
      <c r="B68" s="74"/>
      <c r="C68" s="44" t="s">
        <v>54</v>
      </c>
      <c r="D68" s="39"/>
      <c r="E68" s="39">
        <f>6084.262+40000</f>
        <v>46084.262</v>
      </c>
      <c r="F68" s="39"/>
      <c r="G68" s="40"/>
      <c r="H68" s="40"/>
      <c r="I68" s="40"/>
      <c r="J68" s="40">
        <f t="shared" si="5"/>
        <v>46084.262</v>
      </c>
      <c r="K68" s="22"/>
      <c r="L68" s="23"/>
      <c r="M68" s="3"/>
      <c r="N68" s="4"/>
    </row>
    <row r="69" spans="1:14" ht="144" customHeight="1" hidden="1">
      <c r="A69" s="52" t="s">
        <v>70</v>
      </c>
      <c r="B69" s="60" t="s">
        <v>71</v>
      </c>
      <c r="C69" s="44" t="s">
        <v>54</v>
      </c>
      <c r="D69" s="39">
        <v>500</v>
      </c>
      <c r="E69" s="39"/>
      <c r="F69" s="39"/>
      <c r="G69" s="40"/>
      <c r="H69" s="40"/>
      <c r="I69" s="40"/>
      <c r="J69" s="40">
        <f t="shared" si="5"/>
        <v>500</v>
      </c>
      <c r="K69" s="22"/>
      <c r="L69" s="23"/>
      <c r="M69" s="3"/>
      <c r="N69" s="4"/>
    </row>
    <row r="70" spans="1:14" ht="42" customHeight="1" hidden="1">
      <c r="A70" s="52" t="s">
        <v>76</v>
      </c>
      <c r="B70" s="60" t="s">
        <v>80</v>
      </c>
      <c r="C70" s="44" t="s">
        <v>29</v>
      </c>
      <c r="D70" s="39"/>
      <c r="E70" s="39">
        <v>78.863</v>
      </c>
      <c r="F70" s="39"/>
      <c r="G70" s="40"/>
      <c r="H70" s="40"/>
      <c r="I70" s="40"/>
      <c r="J70" s="40">
        <f t="shared" si="5"/>
        <v>78.863</v>
      </c>
      <c r="K70" s="22"/>
      <c r="L70" s="23"/>
      <c r="M70" s="3"/>
      <c r="N70" s="4"/>
    </row>
    <row r="71" spans="1:14" ht="63" customHeight="1">
      <c r="A71" s="52" t="s">
        <v>78</v>
      </c>
      <c r="B71" s="60" t="s">
        <v>86</v>
      </c>
      <c r="C71" s="44" t="s">
        <v>29</v>
      </c>
      <c r="D71" s="39"/>
      <c r="E71" s="39">
        <f>1784.207-539-300-25.5+500+2000+400</f>
        <v>3819.7070000000003</v>
      </c>
      <c r="F71" s="39">
        <f>5000+10000-2939.249-0.001</f>
        <v>12060.75</v>
      </c>
      <c r="G71" s="42">
        <v>5000</v>
      </c>
      <c r="H71" s="42">
        <v>8000</v>
      </c>
      <c r="I71" s="40"/>
      <c r="J71" s="40">
        <f t="shared" si="5"/>
        <v>28880.457000000002</v>
      </c>
      <c r="K71" s="22"/>
      <c r="L71" s="23"/>
      <c r="M71" s="3"/>
      <c r="N71" s="4"/>
    </row>
    <row r="72" spans="1:14" ht="65.25" customHeight="1" hidden="1">
      <c r="A72" s="52" t="s">
        <v>79</v>
      </c>
      <c r="B72" s="60" t="s">
        <v>91</v>
      </c>
      <c r="C72" s="44"/>
      <c r="D72" s="39"/>
      <c r="E72" s="39">
        <v>25.5</v>
      </c>
      <c r="F72" s="39"/>
      <c r="G72" s="40"/>
      <c r="H72" s="40"/>
      <c r="I72" s="40"/>
      <c r="J72" s="40">
        <f t="shared" si="5"/>
        <v>25.5</v>
      </c>
      <c r="K72" s="22"/>
      <c r="L72" s="23"/>
      <c r="M72" s="3"/>
      <c r="N72" s="4"/>
    </row>
    <row r="73" spans="1:14" ht="122.25" customHeight="1" hidden="1">
      <c r="A73" s="52" t="s">
        <v>81</v>
      </c>
      <c r="B73" s="60" t="s">
        <v>82</v>
      </c>
      <c r="C73" s="44" t="s">
        <v>29</v>
      </c>
      <c r="D73" s="39"/>
      <c r="E73" s="39">
        <v>1040.767</v>
      </c>
      <c r="F73" s="39"/>
      <c r="G73" s="40"/>
      <c r="H73" s="40"/>
      <c r="I73" s="40"/>
      <c r="J73" s="40">
        <f t="shared" si="5"/>
        <v>1040.767</v>
      </c>
      <c r="K73" s="22"/>
      <c r="L73" s="23"/>
      <c r="M73" s="3"/>
      <c r="N73" s="4"/>
    </row>
    <row r="74" spans="1:14" ht="52.5" customHeight="1" hidden="1">
      <c r="A74" s="52" t="s">
        <v>84</v>
      </c>
      <c r="B74" s="60" t="s">
        <v>85</v>
      </c>
      <c r="C74" s="44" t="s">
        <v>29</v>
      </c>
      <c r="D74" s="39"/>
      <c r="E74" s="39"/>
      <c r="F74" s="39">
        <v>500</v>
      </c>
      <c r="G74" s="40"/>
      <c r="H74" s="40"/>
      <c r="I74" s="40"/>
      <c r="J74" s="40">
        <f t="shared" si="5"/>
        <v>500</v>
      </c>
      <c r="K74" s="22"/>
      <c r="L74" s="23"/>
      <c r="M74" s="3"/>
      <c r="N74" s="4"/>
    </row>
    <row r="75" spans="1:14" ht="42.75" customHeight="1">
      <c r="A75" s="52" t="s">
        <v>87</v>
      </c>
      <c r="B75" s="60" t="s">
        <v>88</v>
      </c>
      <c r="C75" s="44" t="s">
        <v>29</v>
      </c>
      <c r="D75" s="39"/>
      <c r="E75" s="39"/>
      <c r="F75" s="39">
        <v>7850</v>
      </c>
      <c r="G75" s="40"/>
      <c r="H75" s="40"/>
      <c r="I75" s="40"/>
      <c r="J75" s="40">
        <f t="shared" si="5"/>
        <v>7850</v>
      </c>
      <c r="K75" s="22"/>
      <c r="L75" s="23"/>
      <c r="M75" s="3"/>
      <c r="N75" s="4"/>
    </row>
    <row r="76" spans="1:14" ht="24.75" customHeight="1">
      <c r="A76" s="63" t="s">
        <v>34</v>
      </c>
      <c r="B76" s="64"/>
      <c r="C76" s="48" t="s">
        <v>55</v>
      </c>
      <c r="D76" s="36">
        <f>D77+D78</f>
        <v>53874.123999999996</v>
      </c>
      <c r="E76" s="36">
        <f aca="true" t="shared" si="6" ref="E76:J76">E77+E78</f>
        <v>99562.10800000001</v>
      </c>
      <c r="F76" s="36">
        <f t="shared" si="6"/>
        <v>72400.109</v>
      </c>
      <c r="G76" s="36">
        <f t="shared" si="6"/>
        <v>55228.85</v>
      </c>
      <c r="H76" s="36">
        <f t="shared" si="6"/>
        <v>59228.85</v>
      </c>
      <c r="I76" s="36">
        <f t="shared" si="6"/>
        <v>46050</v>
      </c>
      <c r="J76" s="36">
        <f t="shared" si="6"/>
        <v>386344.041</v>
      </c>
      <c r="K76" s="22"/>
      <c r="L76" s="24"/>
      <c r="M76" s="3"/>
      <c r="N76" s="4"/>
    </row>
    <row r="77" spans="1:14" ht="24.75" customHeight="1">
      <c r="A77" s="65"/>
      <c r="B77" s="66"/>
      <c r="C77" s="48" t="s">
        <v>29</v>
      </c>
      <c r="D77" s="36">
        <f>D15+D19+D30+D36</f>
        <v>43378.085999999996</v>
      </c>
      <c r="E77" s="36">
        <f>E16+E17+E19+E30+E36</f>
        <v>51610.403000000006</v>
      </c>
      <c r="F77" s="36">
        <f>F15+F19+F30+F36</f>
        <v>72400.109</v>
      </c>
      <c r="G77" s="36">
        <f>G15+G19+G30+G36</f>
        <v>55228.85</v>
      </c>
      <c r="H77" s="36">
        <f>H15+H19+H30+H36</f>
        <v>59228.85</v>
      </c>
      <c r="I77" s="36">
        <f>I15+I19+I30+I36</f>
        <v>46050</v>
      </c>
      <c r="J77" s="36">
        <f>J16+J17+J19+J30+J36</f>
        <v>327896.298</v>
      </c>
      <c r="K77" s="22"/>
      <c r="L77" s="24"/>
      <c r="M77" s="3"/>
      <c r="N77" s="4"/>
    </row>
    <row r="78" spans="1:14" ht="33.75" customHeight="1" hidden="1">
      <c r="A78" s="67"/>
      <c r="B78" s="68"/>
      <c r="C78" s="48" t="s">
        <v>54</v>
      </c>
      <c r="D78" s="40">
        <f>D37</f>
        <v>10496.038</v>
      </c>
      <c r="E78" s="40">
        <f>E18+E37</f>
        <v>47951.705</v>
      </c>
      <c r="F78" s="40">
        <f>F18+G69</f>
        <v>0</v>
      </c>
      <c r="G78" s="40">
        <f>G37</f>
        <v>0</v>
      </c>
      <c r="H78" s="40">
        <f>H37</f>
        <v>0</v>
      </c>
      <c r="I78" s="40">
        <f>I37</f>
        <v>0</v>
      </c>
      <c r="J78" s="40">
        <f>J18+J37</f>
        <v>58447.743</v>
      </c>
      <c r="K78" s="17"/>
      <c r="L78" s="24"/>
      <c r="M78" s="4"/>
      <c r="N78" s="4"/>
    </row>
    <row r="79" spans="1:14" ht="18.75">
      <c r="A79" s="13"/>
      <c r="B79" s="13"/>
      <c r="C79" s="13"/>
      <c r="D79" s="13"/>
      <c r="E79" s="13"/>
      <c r="F79" s="13"/>
      <c r="G79" s="13"/>
      <c r="H79" s="13"/>
      <c r="I79" s="27"/>
      <c r="J79" s="28"/>
      <c r="K79" s="17"/>
      <c r="L79" s="17"/>
      <c r="M79" s="4"/>
      <c r="N79" s="4"/>
    </row>
    <row r="80" spans="1:14" ht="18.75">
      <c r="A80" s="13"/>
      <c r="B80" s="13"/>
      <c r="C80" s="13"/>
      <c r="D80" s="13"/>
      <c r="E80" s="13"/>
      <c r="F80" s="13"/>
      <c r="G80" s="13"/>
      <c r="H80" s="13"/>
      <c r="I80" s="13"/>
      <c r="J80" s="29"/>
      <c r="K80" s="17"/>
      <c r="L80" s="17"/>
      <c r="M80" s="4"/>
      <c r="N80" s="4"/>
    </row>
    <row r="81" spans="1:14" ht="15">
      <c r="A81" s="1"/>
      <c r="B81" s="1"/>
      <c r="C81" s="1"/>
      <c r="D81" s="7"/>
      <c r="E81" s="1"/>
      <c r="F81" s="1"/>
      <c r="G81" s="1"/>
      <c r="H81" s="1"/>
      <c r="I81" s="1"/>
      <c r="J81" s="7"/>
      <c r="K81" s="4"/>
      <c r="L81" s="4"/>
      <c r="M81" s="4"/>
      <c r="N81" s="4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7"/>
      <c r="K82" s="4"/>
      <c r="L82" s="4"/>
      <c r="M82" s="4"/>
      <c r="N82" s="4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2"/>
      <c r="K83" s="4"/>
      <c r="L83" s="4"/>
      <c r="M83" s="4"/>
      <c r="N83" s="4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4"/>
      <c r="L84" s="4"/>
      <c r="M84" s="4"/>
      <c r="N84" s="4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4"/>
      <c r="L85" s="9"/>
      <c r="M85" s="4"/>
      <c r="N85" s="4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4"/>
      <c r="L86" s="4"/>
      <c r="M86" s="4"/>
      <c r="N86" s="4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4"/>
      <c r="L87" s="4"/>
      <c r="M87" s="4"/>
      <c r="N87" s="4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4"/>
      <c r="L88" s="4"/>
      <c r="M88" s="4"/>
      <c r="N88" s="4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4"/>
      <c r="L89" s="4"/>
      <c r="M89" s="4"/>
      <c r="N89" s="4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4"/>
      <c r="L90" s="4"/>
      <c r="M90" s="4"/>
      <c r="N90" s="4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4"/>
      <c r="L91" s="4"/>
      <c r="M91" s="4"/>
      <c r="N91" s="4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4"/>
      <c r="L92" s="4"/>
      <c r="M92" s="4"/>
      <c r="N92" s="4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4"/>
      <c r="L93" s="4"/>
      <c r="M93" s="4"/>
      <c r="N93" s="4"/>
    </row>
    <row r="94" spans="1:1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4"/>
      <c r="L94" s="4"/>
      <c r="M94" s="4"/>
      <c r="N94" s="4"/>
    </row>
    <row r="95" spans="1:1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4"/>
      <c r="L95" s="4"/>
      <c r="M95" s="4"/>
      <c r="N95" s="4"/>
    </row>
    <row r="96" spans="1:1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4"/>
      <c r="L96" s="4"/>
      <c r="M96" s="4"/>
      <c r="N96" s="4"/>
    </row>
    <row r="97" spans="1:1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4"/>
      <c r="L97" s="4"/>
      <c r="M97" s="4"/>
      <c r="N97" s="4"/>
    </row>
    <row r="98" spans="1:1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4"/>
      <c r="L98" s="4"/>
      <c r="M98" s="4"/>
      <c r="N98" s="4"/>
    </row>
    <row r="99" spans="1:1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4"/>
      <c r="L99" s="4"/>
      <c r="M99" s="4"/>
      <c r="N99" s="4"/>
    </row>
    <row r="100" spans="1:1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4"/>
      <c r="L100" s="4"/>
      <c r="M100" s="4"/>
      <c r="N100" s="4"/>
    </row>
    <row r="101" spans="1:1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4"/>
      <c r="L101" s="4"/>
      <c r="M101" s="4"/>
      <c r="N101" s="4"/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4"/>
      <c r="L102" s="4"/>
      <c r="M102" s="4"/>
      <c r="N102" s="4"/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4"/>
      <c r="L103" s="4"/>
      <c r="M103" s="4"/>
      <c r="N103" s="4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4"/>
      <c r="L104" s="4"/>
      <c r="M104" s="4"/>
      <c r="N104" s="4"/>
    </row>
    <row r="105" spans="1:1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4"/>
      <c r="L105" s="4"/>
      <c r="M105" s="4"/>
      <c r="N105" s="4"/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4"/>
      <c r="L106" s="4"/>
      <c r="M106" s="4"/>
      <c r="N106" s="4"/>
    </row>
    <row r="107" spans="1:1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4"/>
      <c r="L107" s="4"/>
      <c r="M107" s="4"/>
      <c r="N107" s="4"/>
    </row>
    <row r="108" spans="1:1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4"/>
      <c r="L108" s="4"/>
      <c r="M108" s="4"/>
      <c r="N108" s="4"/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4"/>
      <c r="L109" s="4"/>
      <c r="M109" s="4"/>
      <c r="N109" s="4"/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4"/>
      <c r="L110" s="4"/>
      <c r="M110" s="4"/>
      <c r="N110" s="4"/>
    </row>
    <row r="111" spans="1:1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4"/>
      <c r="L111" s="4"/>
      <c r="M111" s="4"/>
      <c r="N111" s="4"/>
    </row>
    <row r="112" spans="1:1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4"/>
      <c r="L112" s="4"/>
      <c r="M112" s="4"/>
      <c r="N112" s="4"/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4"/>
      <c r="L113" s="4"/>
      <c r="M113" s="4"/>
      <c r="N113" s="4"/>
    </row>
    <row r="114" spans="1:14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4"/>
      <c r="L114" s="4"/>
      <c r="M114" s="4"/>
      <c r="N114" s="4"/>
    </row>
    <row r="115" spans="1:1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4"/>
      <c r="L115" s="4"/>
      <c r="M115" s="4"/>
      <c r="N115" s="4"/>
    </row>
    <row r="116" spans="1:14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4"/>
      <c r="L116" s="4"/>
      <c r="M116" s="4"/>
      <c r="N116" s="4"/>
    </row>
    <row r="117" spans="1:14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4"/>
      <c r="L117" s="4"/>
      <c r="M117" s="4"/>
      <c r="N117" s="4"/>
    </row>
    <row r="118" spans="1:14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4"/>
      <c r="L118" s="4"/>
      <c r="M118" s="4"/>
      <c r="N118" s="4"/>
    </row>
    <row r="119" spans="1:14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4"/>
      <c r="L119" s="4"/>
      <c r="M119" s="4"/>
      <c r="N119" s="4"/>
    </row>
    <row r="120" spans="1:14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4"/>
      <c r="L120" s="4"/>
      <c r="M120" s="4"/>
      <c r="N120" s="4"/>
    </row>
    <row r="121" spans="1:14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4"/>
      <c r="L121" s="4"/>
      <c r="M121" s="4"/>
      <c r="N121" s="4"/>
    </row>
    <row r="122" spans="1:14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4"/>
      <c r="L122" s="4"/>
      <c r="M122" s="4"/>
      <c r="N122" s="4"/>
    </row>
    <row r="123" spans="1:14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4"/>
      <c r="L123" s="4"/>
      <c r="M123" s="4"/>
      <c r="N123" s="4"/>
    </row>
    <row r="124" spans="1:14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4"/>
      <c r="L124" s="4"/>
      <c r="M124" s="4"/>
      <c r="N124" s="4"/>
    </row>
    <row r="125" spans="1:14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4"/>
      <c r="L125" s="4"/>
      <c r="M125" s="4"/>
      <c r="N125" s="4"/>
    </row>
    <row r="126" spans="1:14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4"/>
      <c r="L126" s="4"/>
      <c r="M126" s="4"/>
      <c r="N126" s="4"/>
    </row>
    <row r="127" spans="1:14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4"/>
      <c r="L127" s="4"/>
      <c r="M127" s="4"/>
      <c r="N127" s="4"/>
    </row>
    <row r="128" spans="1:14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4"/>
      <c r="L128" s="4"/>
      <c r="M128" s="4"/>
      <c r="N128" s="4"/>
    </row>
    <row r="129" spans="1:14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4"/>
      <c r="L129" s="4"/>
      <c r="M129" s="4"/>
      <c r="N129" s="4"/>
    </row>
    <row r="130" spans="1:14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4"/>
      <c r="L130" s="4"/>
      <c r="M130" s="4"/>
      <c r="N130" s="4"/>
    </row>
    <row r="131" spans="1:14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4"/>
      <c r="L131" s="4"/>
      <c r="M131" s="4"/>
      <c r="N131" s="4"/>
    </row>
    <row r="132" spans="1:10" ht="12.7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2.7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2.7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2.7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2.75">
      <c r="A136" s="8"/>
      <c r="B136" s="8"/>
      <c r="C136" s="8"/>
      <c r="D136" s="8"/>
      <c r="E136" s="8"/>
      <c r="F136" s="8"/>
      <c r="G136" s="8"/>
      <c r="H136" s="8"/>
      <c r="I136" s="8"/>
      <c r="J136" s="8"/>
    </row>
  </sheetData>
  <sheetProtection/>
  <mergeCells count="28">
    <mergeCell ref="C1:K4"/>
    <mergeCell ref="B6:L6"/>
    <mergeCell ref="B9:J9"/>
    <mergeCell ref="B29:J29"/>
    <mergeCell ref="C13:C14"/>
    <mergeCell ref="B13:B14"/>
    <mergeCell ref="J13:J14"/>
    <mergeCell ref="B28:J28"/>
    <mergeCell ref="A13:A14"/>
    <mergeCell ref="I31:I32"/>
    <mergeCell ref="C49:C50"/>
    <mergeCell ref="A49:A50"/>
    <mergeCell ref="A67:A68"/>
    <mergeCell ref="B67:B68"/>
    <mergeCell ref="A58:A59"/>
    <mergeCell ref="A19:B19"/>
    <mergeCell ref="B17:B18"/>
    <mergeCell ref="A17:A18"/>
    <mergeCell ref="A76:B78"/>
    <mergeCell ref="A35:B37"/>
    <mergeCell ref="B31:B32"/>
    <mergeCell ref="B58:B59"/>
    <mergeCell ref="C7:J7"/>
    <mergeCell ref="H31:H32"/>
    <mergeCell ref="G31:G32"/>
    <mergeCell ref="A30:B30"/>
    <mergeCell ref="A15:B15"/>
    <mergeCell ref="D13:I13"/>
  </mergeCells>
  <printOptions/>
  <pageMargins left="0.7874015748031497" right="0.3937007874015748" top="0.7874015748031497" bottom="0.7874015748031497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2022-02-15T09:04:52Z</cp:lastPrinted>
  <dcterms:created xsi:type="dcterms:W3CDTF">2015-10-19T12:10:33Z</dcterms:created>
  <dcterms:modified xsi:type="dcterms:W3CDTF">2022-02-17T14:00:30Z</dcterms:modified>
  <cp:category/>
  <cp:version/>
  <cp:contentType/>
  <cp:contentStatus/>
</cp:coreProperties>
</file>